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555" firstSheet="1" activeTab="3"/>
  </bookViews>
  <sheets>
    <sheet name="方案一" sheetId="1" state="hidden" r:id="rId1"/>
    <sheet name="总价" sheetId="10" r:id="rId2"/>
    <sheet name="206" sheetId="8" r:id="rId3"/>
    <sheet name="310" sheetId="9" r:id="rId4"/>
  </sheets>
  <definedNames>
    <definedName name="_xlnm._FilterDatabase" localSheetId="3" hidden="1">'310'!$A$2:$H$38</definedName>
    <definedName name="_xlnm.Print_Area" localSheetId="0">方案一!$A$1:$G$8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<sst xmlns="http://schemas.openxmlformats.org/spreadsheetml/2006/main" count="246" uniqueCount="109">
  <si>
    <t>行政楼3层会议室报价清单</t>
  </si>
  <si>
    <t>序号</t>
  </si>
  <si>
    <t>项目内容</t>
  </si>
  <si>
    <t>项目特征</t>
  </si>
  <si>
    <t>单位</t>
  </si>
  <si>
    <t>数量</t>
  </si>
  <si>
    <t>单价</t>
  </si>
  <si>
    <t>综合单价（不含增值税）</t>
  </si>
  <si>
    <t>拆除工程</t>
  </si>
  <si>
    <t>拆除灯具（吸顶灯、筒灯、射灯、壁灯、荧光灯）</t>
  </si>
  <si>
    <t>1.拆除灯具（吸顶灯、筒灯、射灯、壁灯、荧光灯、吊灯等）
2.综合考虑规格型号
3.完成拆除的其他一切相关工程内容及材料费用</t>
  </si>
  <si>
    <t>套</t>
  </si>
  <si>
    <t>LED长条灯120*20cm</t>
  </si>
  <si>
    <t>1.安装灯具（含配线、电源器等其他辅材）
2.综合考虑规格型号
3.完成安装的其他一切相关工程内容及材料费用</t>
  </si>
  <si>
    <t>不含税合计</t>
  </si>
  <si>
    <t>税额（9%）</t>
  </si>
  <si>
    <t>含税合计</t>
  </si>
  <si>
    <t>投标总价</t>
  </si>
  <si>
    <t>招标人：</t>
  </si>
  <si>
    <t>南京审计大学金审学院</t>
  </si>
  <si>
    <t>工程名称：金审学院2025年机房改造项目</t>
  </si>
  <si>
    <t>投标总价（小写）：</t>
  </si>
  <si>
    <t>投标人（公章）：</t>
  </si>
  <si>
    <t>日期：</t>
  </si>
  <si>
    <t>信息楼206机房改造工程清单</t>
  </si>
  <si>
    <t>变更内容</t>
  </si>
  <si>
    <t>合价</t>
  </si>
  <si>
    <t>项目编码</t>
  </si>
  <si>
    <t>011605001001</t>
  </si>
  <si>
    <t>地板拆除</t>
  </si>
  <si>
    <t>1.拆除部位：原有木地板，厚度综合考虑
2.建筑垃圾清运到院内指定堆放点，残值自行考虑，外运单独列项
3.拆除内容需与现场实际相符</t>
  </si>
  <si>
    <t>㎡</t>
  </si>
  <si>
    <t>011605002001</t>
  </si>
  <si>
    <t>原木制踢脚线拆除</t>
  </si>
  <si>
    <t>1.拆除部位:原地砖踢脚线拆除
2.建筑垃圾清运到院内指定堆放点，残值自行考虑，外运单独列项</t>
  </si>
  <si>
    <t>m</t>
  </si>
  <si>
    <t>011608002001</t>
  </si>
  <si>
    <t>铲除涂料面（墙面）</t>
  </si>
  <si>
    <t>1.拆除部位：原墙体腻子涂料铲除至粉刷层
2.建筑垃圾清运到院内指定堆放点，残值自行考虑，外运单独列项
3.拆除内容需与现场实际相符</t>
  </si>
  <si>
    <t>011601001003</t>
  </si>
  <si>
    <t>砌体墙拆除</t>
  </si>
  <si>
    <t>1.拆除部位:门洞单侧部位
2.建筑垃圾清运到院内指定堆放点，残值自行考虑，外运单独列项
3.拆除内容需与现场实际相符</t>
  </si>
  <si>
    <t>m3</t>
  </si>
  <si>
    <t>原地插拆除</t>
  </si>
  <si>
    <t>1、拆除开关、插座
2、综合考虑规格型号
3、完成拆除的其他一切相关工程内容及材料费用</t>
  </si>
  <si>
    <t>个</t>
  </si>
  <si>
    <t>原网线、线管、电源线拆除</t>
  </si>
  <si>
    <t>1、拆除配线（电源线、网线、线管、等）
2、综合考虑规格型号
3、完成拆除的其他一切相关工程内容及材料费用</t>
  </si>
  <si>
    <t>项</t>
  </si>
  <si>
    <t>凿除墙面线盒</t>
  </si>
  <si>
    <t>1、打凿:屋面各构造层次（含饰面层、找平层、保温层、墙面砖等）
2、清理、清洗凿除部位（厚度综合考虑）</t>
  </si>
  <si>
    <t>墙地面开槽</t>
  </si>
  <si>
    <t>1.100mm＜槽宽≤300mm
2.砼/钢筋砼柱、墙开槽
3.开槽方式、槽深综合考虑
4.架体搭设及防护
5.综合考虑现场保护措施</t>
  </si>
  <si>
    <t>油漆、涂料、裱糊工程</t>
  </si>
  <si>
    <t>011407001008</t>
  </si>
  <si>
    <t>墙面喷刷涂料</t>
  </si>
  <si>
    <t>砌块墙面喷刷涂料
1.基层处理
2.批腻子三遍
3.三遍白色无机涂料PT-01
4.所有材料及施工工艺必须满足图纸及规范要求</t>
  </si>
  <si>
    <t>土建工程</t>
  </si>
  <si>
    <t>010402001002</t>
  </si>
  <si>
    <t>砌块墙</t>
  </si>
  <si>
    <t>1.240mm厚砌块墙
2.砂浆强度等级：M7.5的砌筑砂浆
3.砌至上层楼板（梁）底</t>
  </si>
  <si>
    <t>零星项目一般抹灰</t>
  </si>
  <si>
    <t>1、抹灰部位:门洞移位洞口处
2、综合考虑水泥砂浆厚度、配比等</t>
  </si>
  <si>
    <t>楼地面装饰工程</t>
  </si>
  <si>
    <t>块料踢脚线</t>
  </si>
  <si>
    <t>1.新铺地砖做踢脚线
2.H=150mm</t>
  </si>
  <si>
    <t>011102003001</t>
  </si>
  <si>
    <t>块料楼地面</t>
  </si>
  <si>
    <t>1.地砖 (同原走道地砖)，专用勾缝剂
2.水泥砂浆结合层
3.界面剂一道
4.美缝</t>
  </si>
  <si>
    <t>电气设备安装工程</t>
  </si>
  <si>
    <t>多媒体配电箱</t>
  </si>
  <si>
    <t>1.名称:多媒体弱电箱
2.材质:素面贴
3.型号：130*300mm含内置架
4.安装方式:暗装</t>
  </si>
  <si>
    <t>030404035001</t>
  </si>
  <si>
    <t>网络线盒内置插座</t>
  </si>
  <si>
    <t>1.名称:单相三极插座
2.规格:220V,16A
3.安装方式:暗装</t>
  </si>
  <si>
    <t>四口网络面板</t>
  </si>
  <si>
    <t>1.名称:墙面四眼数据口/电话/网络
2.规格:含模块
3.安装方式:暗装</t>
  </si>
  <si>
    <t>030411006001</t>
  </si>
  <si>
    <t>接线盒</t>
  </si>
  <si>
    <t>1.名称:接线盒 
2.材质:塑料
3.规格:86</t>
  </si>
  <si>
    <t>030411004003</t>
  </si>
  <si>
    <t>网络线盒电源线</t>
  </si>
  <si>
    <t>1.名称:配线
2.配线形式:桥架/管内敷设
3.型号:WDZ-BYJ-2.5mm2
4.材质:铜芯</t>
  </si>
  <si>
    <t>超6类非屏蔽双绞线</t>
  </si>
  <si>
    <t>1.名称:网线
2.规格:UTP.C6
3.敷设方式:穿管敷设含线路测试</t>
  </si>
  <si>
    <t>030411001002</t>
  </si>
  <si>
    <t>电源预埋线管</t>
  </si>
  <si>
    <t>1.名称:配管
2.材质:JDG
3.规格:50
4.配置形式:暗配
5.接地要求:按设计要求</t>
  </si>
  <si>
    <t>网线预埋线管</t>
  </si>
  <si>
    <t>接线板</t>
  </si>
  <si>
    <t>1.名称:五插位排插
2.材质:塑料
3.规格:全长5米</t>
  </si>
  <si>
    <t>030404034004</t>
  </si>
  <si>
    <t>开关/插座面板换新</t>
  </si>
  <si>
    <t>1.综合考虑空白面板类型、规格、型号、品牌等
2.周边涂料修补收口恢复
3.接线、电气系统调试
4.完成空白面板安装的其他一切相关工程内容及材料费用</t>
  </si>
  <si>
    <t>其他工程</t>
  </si>
  <si>
    <t>人工搬运</t>
  </si>
  <si>
    <t>1.建筑材料、电脑桌椅等物品人工搬运
2.完成一切相关工程内容材料搬运</t>
  </si>
  <si>
    <t>建筑垃圾外运</t>
  </si>
  <si>
    <t>1.建筑垃圾等余方弃置
2.运距综合考虑</t>
  </si>
  <si>
    <t>信息楼310机房改造报价清单</t>
  </si>
  <si>
    <t>空调移位</t>
  </si>
  <si>
    <t>1.名称:原空调拆除移位重新安装
2.材质:含铜管安装</t>
  </si>
  <si>
    <t>030411004004</t>
  </si>
  <si>
    <t>空调电源线</t>
  </si>
  <si>
    <t>1.名称:配线
2.配线形式:桥架/管内敷设
3.型号:WDZ-BYJ-4mm2
4.材质:铜芯</t>
  </si>
  <si>
    <t>吊扇加固</t>
  </si>
  <si>
    <t>011302001013</t>
  </si>
  <si>
    <t>原天花吊顶维修（不含龙骨）</t>
  </si>
  <si>
    <t>1、原天花吊顶渗漏重新安装
2、规格尺寸综合考虑
3、安装封边条，综合考虑开孔、检查口等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</si>
</sst>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theme="1"/>
      <name val="宋体"/>
      <charset val="134"/>
      <scheme val="minor"/>
    </font>
    <font>
      <sz val="16"/>
      <color rgb="FF000000"/>
      <name val="宋体"/>
      <charset val="134"/>
    </font>
    <font>
      <b/>
      <sz val="8"/>
      <color rgb="FF000000"/>
      <name val="宋体"/>
      <charset val="134"/>
    </font>
    <font>
      <sz val="8"/>
      <color rgb="FF000000"/>
      <name val="宋体"/>
      <charset val="134"/>
    </font>
    <font>
      <sz val="8"/>
      <color rgb="FF000000"/>
      <name val="宋体"/>
      <charset val="134"/>
    </font>
    <font>
      <sz val="16"/>
      <color rgb="FF000000"/>
      <name val="宋体"/>
      <charset val="134"/>
    </font>
    <font>
      <sz val="20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sz val="12"/>
      <color rgb="FF000000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7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/>
    </xf>
    <xf numFmtId="176" fontId="1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176" fontId="3" fillId="0" borderId="2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 indent="1"/>
    </xf>
    <xf numFmtId="176" fontId="2" fillId="2" borderId="1" xfId="0" applyNumberFormat="1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176" fontId="9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/>
    </xf>
    <xf numFmtId="0" fontId="3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view="pageBreakPreview" zoomScaleNormal="120" workbookViewId="0">
      <selection activeCell="G10" sqref="G10"/>
    </sheetView>
  </sheetViews>
  <sheetFormatPr defaultColWidth="8" defaultRowHeight="10.5" outlineLevelRow="7" outlineLevelCol="6"/>
  <cols>
    <col min="1" max="1" width="4.25" style="3" customWidth="1"/>
    <col min="2" max="2" width="16.625" style="43" customWidth="1"/>
    <col min="3" max="3" width="35.25" style="3" customWidth="1"/>
    <col min="4" max="4" width="5.25" style="3" customWidth="1"/>
    <col min="5" max="5" width="6.875" style="4" customWidth="1"/>
    <col min="6" max="6" width="9.125" style="4" customWidth="1"/>
    <col min="7" max="7" width="10.5" style="4" customWidth="1"/>
    <col min="8" max="16384" width="8" style="6"/>
  </cols>
  <sheetData>
    <row r="1" ht="30" customHeight="1" spans="1:7">
      <c r="A1" s="46" t="s">
        <v>0</v>
      </c>
      <c r="B1" s="46"/>
      <c r="C1" s="46"/>
      <c r="D1" s="46"/>
      <c r="E1" s="47"/>
      <c r="F1" s="47"/>
      <c r="G1" s="46"/>
    </row>
    <row r="2" ht="42" customHeight="1" spans="1:7">
      <c r="A2" s="11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12" t="s">
        <v>6</v>
      </c>
      <c r="G2" s="48" t="s">
        <v>7</v>
      </c>
    </row>
    <row r="3" ht="23.1" customHeight="1" spans="1:7">
      <c r="A3" s="14"/>
      <c r="B3" s="14" t="s">
        <v>8</v>
      </c>
      <c r="C3" s="14"/>
      <c r="D3" s="14"/>
      <c r="E3" s="15"/>
      <c r="F3" s="15"/>
      <c r="G3" s="15">
        <f>SUM(G4:G5)</f>
        <v>1420.38</v>
      </c>
    </row>
    <row r="4" ht="79.15" customHeight="1" spans="1:7">
      <c r="A4" s="49">
        <v>1</v>
      </c>
      <c r="B4" s="50" t="s">
        <v>9</v>
      </c>
      <c r="C4" s="51" t="s">
        <v>10</v>
      </c>
      <c r="D4" s="49" t="s">
        <v>11</v>
      </c>
      <c r="E4" s="52">
        <v>6</v>
      </c>
      <c r="F4" s="52">
        <v>9.23</v>
      </c>
      <c r="G4" s="52">
        <f>F4*E4</f>
        <v>55.38</v>
      </c>
    </row>
    <row r="5" ht="79.15" customHeight="1" spans="1:7">
      <c r="A5" s="49">
        <v>2</v>
      </c>
      <c r="B5" s="50" t="s">
        <v>12</v>
      </c>
      <c r="C5" s="51" t="s">
        <v>13</v>
      </c>
      <c r="D5" s="49" t="s">
        <v>11</v>
      </c>
      <c r="E5" s="52">
        <v>6</v>
      </c>
      <c r="F5" s="52">
        <v>227.5</v>
      </c>
      <c r="G5" s="52">
        <f>F5*E5</f>
        <v>1365</v>
      </c>
    </row>
    <row r="6" s="43" customFormat="1" ht="18" customHeight="1" spans="1:7">
      <c r="A6" s="11"/>
      <c r="B6" s="53" t="s">
        <v>14</v>
      </c>
      <c r="C6" s="53"/>
      <c r="D6" s="53"/>
      <c r="E6" s="54"/>
      <c r="F6" s="54"/>
      <c r="G6" s="54">
        <f>SUM(G4:G5)</f>
        <v>1420.38</v>
      </c>
    </row>
    <row r="7" s="44" customFormat="1" ht="18" customHeight="1" spans="1:7">
      <c r="A7" s="53"/>
      <c r="B7" s="53" t="s">
        <v>15</v>
      </c>
      <c r="C7" s="53"/>
      <c r="D7" s="53"/>
      <c r="E7" s="53"/>
      <c r="F7" s="53"/>
      <c r="G7" s="54">
        <f>G6*0.09</f>
        <v>127.83</v>
      </c>
    </row>
    <row r="8" s="45" customFormat="1" ht="18" customHeight="1" spans="1:7">
      <c r="A8" s="53"/>
      <c r="B8" s="53" t="s">
        <v>16</v>
      </c>
      <c r="C8" s="53"/>
      <c r="D8" s="53"/>
      <c r="E8" s="54"/>
      <c r="F8" s="54"/>
      <c r="G8" s="54">
        <f>G7+G6</f>
        <v>1548.21</v>
      </c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I7" sqref="I7"/>
    </sheetView>
  </sheetViews>
  <sheetFormatPr defaultColWidth="9" defaultRowHeight="13.5" outlineLevelCol="4"/>
  <cols>
    <col min="2" max="2" width="17.375" customWidth="1"/>
  </cols>
  <sheetData>
    <row r="1" ht="46.5" spans="1:5">
      <c r="A1" s="41"/>
      <c r="B1" s="41"/>
      <c r="C1" s="42" t="s">
        <v>17</v>
      </c>
      <c r="D1" s="41"/>
      <c r="E1" s="41"/>
    </row>
    <row r="2" ht="25.5" spans="1:5">
      <c r="A2" s="41"/>
      <c r="B2" s="41"/>
      <c r="C2" s="41"/>
      <c r="D2" s="41"/>
      <c r="E2" s="41"/>
    </row>
    <row r="3" ht="25.5" spans="1:5">
      <c r="A3" s="41"/>
      <c r="B3" s="41"/>
      <c r="C3" s="41"/>
      <c r="D3" s="41"/>
      <c r="E3" s="41"/>
    </row>
    <row r="4" ht="25.5" spans="1:5">
      <c r="A4" s="41"/>
      <c r="B4" s="41" t="s">
        <v>18</v>
      </c>
      <c r="C4" s="41" t="s">
        <v>19</v>
      </c>
      <c r="D4" s="41"/>
      <c r="E4" s="41"/>
    </row>
    <row r="5" ht="25.5" spans="1:5">
      <c r="A5" s="41"/>
      <c r="B5" s="41"/>
      <c r="C5" s="41"/>
      <c r="D5" s="41"/>
      <c r="E5" s="41"/>
    </row>
    <row r="6" ht="25.5" spans="1:5">
      <c r="A6" s="41"/>
      <c r="B6" s="41" t="s">
        <v>20</v>
      </c>
      <c r="C6" s="41"/>
      <c r="D6" s="41"/>
      <c r="E6" s="41"/>
    </row>
    <row r="7" ht="25.5" spans="1:5">
      <c r="A7" s="41"/>
      <c r="B7" s="41"/>
      <c r="C7" s="41"/>
      <c r="D7" s="41"/>
      <c r="E7" s="41"/>
    </row>
    <row r="8" ht="25.5" spans="1:5">
      <c r="A8" s="41"/>
      <c r="B8" s="41" t="s">
        <v>21</v>
      </c>
      <c r="C8" s="41"/>
      <c r="D8" s="41"/>
      <c r="E8" s="41"/>
    </row>
    <row r="9" ht="25.5" spans="1:5">
      <c r="A9" s="41"/>
      <c r="B9" s="41"/>
      <c r="C9" s="41"/>
      <c r="D9" s="41"/>
      <c r="E9" s="41"/>
    </row>
    <row r="10" ht="25.5" spans="1:5">
      <c r="A10" s="41"/>
      <c r="B10" s="41" t="s">
        <v>22</v>
      </c>
      <c r="C10" s="41"/>
      <c r="D10" s="41"/>
      <c r="E10" s="41"/>
    </row>
    <row r="11" ht="25.5" spans="1:5">
      <c r="A11" s="41"/>
      <c r="B11" s="41"/>
      <c r="C11" s="41"/>
      <c r="D11" s="41"/>
      <c r="E11" s="41"/>
    </row>
    <row r="12" ht="25.5" spans="1:5">
      <c r="A12" s="41"/>
      <c r="B12" s="41" t="s">
        <v>23</v>
      </c>
      <c r="C12" s="41"/>
      <c r="D12" s="41"/>
      <c r="E12" s="41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zoomScale="145" zoomScaleNormal="145" workbookViewId="0">
      <pane ySplit="2" topLeftCell="A3" activePane="bottomLeft" state="frozen"/>
      <selection/>
      <selection pane="bottomLeft" activeCell="A1" sqref="A1:F1"/>
    </sheetView>
  </sheetViews>
  <sheetFormatPr defaultColWidth="8" defaultRowHeight="10.5"/>
  <cols>
    <col min="1" max="1" width="4.25" style="3" customWidth="1"/>
    <col min="2" max="2" width="10.75" style="3" customWidth="1"/>
    <col min="3" max="3" width="17.875" style="3" customWidth="1"/>
    <col min="4" max="4" width="23.25" style="3" customWidth="1"/>
    <col min="5" max="5" width="6.5" style="3" customWidth="1"/>
    <col min="6" max="7" width="7.875" style="4" customWidth="1"/>
    <col min="8" max="8" width="8" style="5"/>
    <col min="9" max="9" width="35.5" style="6" customWidth="1"/>
    <col min="10" max="16384" width="8" style="6"/>
  </cols>
  <sheetData>
    <row r="1" s="1" customFormat="1" ht="20.25" spans="1:8">
      <c r="A1" s="36" t="s">
        <v>24</v>
      </c>
      <c r="B1" s="37"/>
      <c r="C1" s="37"/>
      <c r="D1" s="37"/>
      <c r="E1" s="37"/>
      <c r="F1" s="37"/>
      <c r="G1" s="10"/>
      <c r="H1" s="10"/>
    </row>
    <row r="2" ht="14.1" customHeight="1" spans="1:8">
      <c r="A2" s="11" t="s">
        <v>1</v>
      </c>
      <c r="B2" s="11"/>
      <c r="C2" s="11" t="s">
        <v>25</v>
      </c>
      <c r="D2" s="11" t="s">
        <v>3</v>
      </c>
      <c r="E2" s="11" t="s">
        <v>4</v>
      </c>
      <c r="F2" s="12" t="s">
        <v>5</v>
      </c>
      <c r="G2" s="38" t="s">
        <v>6</v>
      </c>
      <c r="H2" s="39" t="s">
        <v>26</v>
      </c>
    </row>
    <row r="3" s="2" customFormat="1" spans="1:8">
      <c r="A3" s="14"/>
      <c r="B3" s="14" t="s">
        <v>27</v>
      </c>
      <c r="C3" s="14" t="s">
        <v>8</v>
      </c>
      <c r="D3" s="14"/>
      <c r="E3" s="14"/>
      <c r="F3" s="15"/>
      <c r="G3" s="15"/>
      <c r="H3" s="16"/>
    </row>
    <row r="4" ht="52.5" spans="1:8">
      <c r="A4" s="11">
        <v>1</v>
      </c>
      <c r="B4" s="55" t="s">
        <v>28</v>
      </c>
      <c r="C4" s="17" t="s">
        <v>29</v>
      </c>
      <c r="D4" s="18" t="s">
        <v>30</v>
      </c>
      <c r="E4" s="11" t="s">
        <v>31</v>
      </c>
      <c r="F4" s="12">
        <f>12.4*6.8</f>
        <v>84.32</v>
      </c>
      <c r="G4" s="12"/>
      <c r="H4" s="19"/>
    </row>
    <row r="5" ht="31.5" spans="1:8">
      <c r="A5" s="11">
        <v>2</v>
      </c>
      <c r="B5" s="55" t="s">
        <v>32</v>
      </c>
      <c r="C5" s="11" t="s">
        <v>33</v>
      </c>
      <c r="D5" s="18" t="s">
        <v>34</v>
      </c>
      <c r="E5" s="11" t="s">
        <v>35</v>
      </c>
      <c r="F5" s="12">
        <f>12.4*2+6.8*2-1.4*2</f>
        <v>35.6</v>
      </c>
      <c r="G5" s="12"/>
      <c r="H5" s="19"/>
    </row>
    <row r="6" ht="52.5" spans="1:8">
      <c r="A6" s="11">
        <v>3</v>
      </c>
      <c r="B6" s="55" t="s">
        <v>36</v>
      </c>
      <c r="C6" s="11" t="s">
        <v>37</v>
      </c>
      <c r="D6" s="18" t="s">
        <v>38</v>
      </c>
      <c r="E6" s="11" t="s">
        <v>31</v>
      </c>
      <c r="F6" s="12">
        <f>((12.4*2+6.8*2)*3.3)-(3.5*3*2)-(1.4*2.2*2)</f>
        <v>99.56</v>
      </c>
      <c r="G6" s="12"/>
      <c r="H6" s="19"/>
    </row>
    <row r="7" ht="42" spans="1:8">
      <c r="A7" s="11">
        <v>4</v>
      </c>
      <c r="B7" s="55" t="s">
        <v>39</v>
      </c>
      <c r="C7" s="11" t="s">
        <v>40</v>
      </c>
      <c r="D7" s="18" t="s">
        <v>41</v>
      </c>
      <c r="E7" s="11" t="s">
        <v>42</v>
      </c>
      <c r="F7" s="12">
        <v>1</v>
      </c>
      <c r="G7" s="12"/>
      <c r="H7" s="19"/>
    </row>
    <row r="8" ht="42" spans="1:8">
      <c r="A8" s="11">
        <v>5</v>
      </c>
      <c r="B8" s="11"/>
      <c r="C8" s="11" t="s">
        <v>43</v>
      </c>
      <c r="D8" s="20" t="s">
        <v>44</v>
      </c>
      <c r="E8" s="11" t="s">
        <v>45</v>
      </c>
      <c r="F8" s="21">
        <f>12*2</f>
        <v>24</v>
      </c>
      <c r="G8" s="12"/>
      <c r="H8" s="19"/>
    </row>
    <row r="9" ht="52.5" spans="1:8">
      <c r="A9" s="11">
        <v>6</v>
      </c>
      <c r="B9" s="11"/>
      <c r="C9" s="11" t="s">
        <v>46</v>
      </c>
      <c r="D9" s="20" t="s">
        <v>47</v>
      </c>
      <c r="E9" s="11" t="s">
        <v>48</v>
      </c>
      <c r="F9" s="21">
        <v>1</v>
      </c>
      <c r="G9" s="12"/>
      <c r="H9" s="19"/>
    </row>
    <row r="10" ht="42" spans="1:8">
      <c r="A10" s="11">
        <v>7</v>
      </c>
      <c r="B10" s="11"/>
      <c r="C10" s="11" t="s">
        <v>49</v>
      </c>
      <c r="D10" s="20" t="s">
        <v>50</v>
      </c>
      <c r="E10" s="11" t="s">
        <v>45</v>
      </c>
      <c r="F10" s="21">
        <f>2*8</f>
        <v>16</v>
      </c>
      <c r="G10" s="12"/>
      <c r="H10" s="19"/>
    </row>
    <row r="11" ht="52.5" spans="1:8">
      <c r="A11" s="11">
        <v>8</v>
      </c>
      <c r="B11" s="11"/>
      <c r="C11" s="17" t="s">
        <v>51</v>
      </c>
      <c r="D11" s="18" t="s">
        <v>52</v>
      </c>
      <c r="E11" s="11" t="s">
        <v>35</v>
      </c>
      <c r="F11" s="12">
        <f>F27</f>
        <v>111.4</v>
      </c>
      <c r="G11" s="12"/>
      <c r="H11" s="19"/>
    </row>
    <row r="12" s="2" customFormat="1" spans="1:8">
      <c r="A12" s="14"/>
      <c r="B12" s="14"/>
      <c r="C12" s="22" t="s">
        <v>53</v>
      </c>
      <c r="D12" s="14"/>
      <c r="E12" s="14"/>
      <c r="F12" s="15"/>
      <c r="G12" s="15"/>
      <c r="H12" s="16"/>
    </row>
    <row r="13" s="2" customFormat="1" ht="63" spans="1:8">
      <c r="A13" s="11">
        <v>9</v>
      </c>
      <c r="B13" s="55" t="s">
        <v>54</v>
      </c>
      <c r="C13" s="17" t="s">
        <v>55</v>
      </c>
      <c r="D13" s="18" t="s">
        <v>56</v>
      </c>
      <c r="E13" s="11" t="s">
        <v>31</v>
      </c>
      <c r="F13" s="12">
        <f>F6+F16</f>
        <v>102.04</v>
      </c>
      <c r="G13" s="12"/>
      <c r="H13" s="23"/>
    </row>
    <row r="14" s="2" customFormat="1" spans="1:8">
      <c r="A14" s="14"/>
      <c r="B14" s="14"/>
      <c r="C14" s="14" t="s">
        <v>57</v>
      </c>
      <c r="D14" s="14"/>
      <c r="E14" s="14"/>
      <c r="F14" s="15"/>
      <c r="G14" s="15"/>
      <c r="H14" s="16"/>
    </row>
    <row r="15" s="2" customFormat="1" ht="31.5" spans="1:8">
      <c r="A15" s="11">
        <v>10</v>
      </c>
      <c r="B15" s="55" t="s">
        <v>58</v>
      </c>
      <c r="C15" s="11" t="s">
        <v>59</v>
      </c>
      <c r="D15" s="18" t="s">
        <v>60</v>
      </c>
      <c r="E15" s="11" t="s">
        <v>31</v>
      </c>
      <c r="F15" s="12">
        <f>F7</f>
        <v>1</v>
      </c>
      <c r="G15" s="12"/>
      <c r="H15" s="23"/>
    </row>
    <row r="16" s="2" customFormat="1" ht="21" spans="1:8">
      <c r="A16" s="11">
        <v>11</v>
      </c>
      <c r="B16" s="11"/>
      <c r="C16" s="11" t="s">
        <v>61</v>
      </c>
      <c r="D16" s="18" t="s">
        <v>62</v>
      </c>
      <c r="E16" s="11" t="s">
        <v>31</v>
      </c>
      <c r="F16" s="12">
        <f>(0.5+0.5+0.24)*2</f>
        <v>2.48</v>
      </c>
      <c r="G16" s="12"/>
      <c r="H16" s="23"/>
    </row>
    <row r="17" s="2" customFormat="1" spans="1:8">
      <c r="A17" s="14"/>
      <c r="B17" s="14"/>
      <c r="C17" s="22" t="s">
        <v>63</v>
      </c>
      <c r="D17" s="14"/>
      <c r="E17" s="14"/>
      <c r="F17" s="15"/>
      <c r="G17" s="15"/>
      <c r="H17" s="16"/>
    </row>
    <row r="18" ht="21" spans="1:8">
      <c r="A18" s="11">
        <v>12</v>
      </c>
      <c r="B18" s="11"/>
      <c r="C18" s="17" t="s">
        <v>64</v>
      </c>
      <c r="D18" s="18" t="s">
        <v>65</v>
      </c>
      <c r="E18" s="11" t="s">
        <v>35</v>
      </c>
      <c r="F18" s="12">
        <f>F5</f>
        <v>35.6</v>
      </c>
      <c r="G18" s="12"/>
      <c r="H18" s="19"/>
    </row>
    <row r="19" ht="52.5" spans="1:8">
      <c r="A19" s="11">
        <v>13</v>
      </c>
      <c r="B19" s="55" t="s">
        <v>66</v>
      </c>
      <c r="C19" s="17" t="s">
        <v>67</v>
      </c>
      <c r="D19" s="18" t="s">
        <v>68</v>
      </c>
      <c r="E19" s="11" t="s">
        <v>31</v>
      </c>
      <c r="F19" s="12">
        <f>F4</f>
        <v>84.32</v>
      </c>
      <c r="G19" s="12"/>
      <c r="H19" s="19"/>
    </row>
    <row r="20" s="2" customFormat="1" spans="1:8">
      <c r="A20" s="14"/>
      <c r="B20" s="14"/>
      <c r="C20" s="14" t="s">
        <v>69</v>
      </c>
      <c r="D20" s="14"/>
      <c r="E20" s="14"/>
      <c r="F20" s="15"/>
      <c r="G20" s="15"/>
      <c r="H20" s="16"/>
    </row>
    <row r="21" ht="42" spans="1:8">
      <c r="A21" s="11">
        <v>14</v>
      </c>
      <c r="B21" s="11"/>
      <c r="C21" s="11" t="s">
        <v>70</v>
      </c>
      <c r="D21" s="18" t="s">
        <v>71</v>
      </c>
      <c r="E21" s="11" t="s">
        <v>45</v>
      </c>
      <c r="F21" s="12">
        <v>16</v>
      </c>
      <c r="G21" s="12"/>
      <c r="H21" s="19"/>
    </row>
    <row r="22" ht="31.5" spans="1:8">
      <c r="A22" s="11">
        <v>15</v>
      </c>
      <c r="B22" s="55" t="s">
        <v>72</v>
      </c>
      <c r="C22" s="17" t="s">
        <v>73</v>
      </c>
      <c r="D22" s="24" t="s">
        <v>74</v>
      </c>
      <c r="E22" s="11" t="s">
        <v>45</v>
      </c>
      <c r="F22" s="12">
        <v>16</v>
      </c>
      <c r="G22" s="12"/>
      <c r="H22" s="19"/>
    </row>
    <row r="23" ht="32.1" customHeight="1" spans="1:8">
      <c r="A23" s="11">
        <v>16</v>
      </c>
      <c r="B23" s="11"/>
      <c r="C23" s="17" t="s">
        <v>75</v>
      </c>
      <c r="D23" s="18" t="s">
        <v>76</v>
      </c>
      <c r="E23" s="11" t="s">
        <v>45</v>
      </c>
      <c r="F23" s="12">
        <v>17</v>
      </c>
      <c r="G23" s="12"/>
      <c r="H23" s="19"/>
    </row>
    <row r="24" ht="34.15" customHeight="1" spans="1:8">
      <c r="A24" s="11">
        <v>17</v>
      </c>
      <c r="B24" s="55" t="s">
        <v>77</v>
      </c>
      <c r="C24" s="17" t="s">
        <v>78</v>
      </c>
      <c r="D24" s="18" t="s">
        <v>79</v>
      </c>
      <c r="E24" s="11" t="s">
        <v>45</v>
      </c>
      <c r="F24" s="12">
        <f>16*3</f>
        <v>48</v>
      </c>
      <c r="G24" s="12"/>
      <c r="H24" s="19"/>
    </row>
    <row r="25" ht="48" customHeight="1" spans="1:9">
      <c r="A25" s="11">
        <v>18</v>
      </c>
      <c r="B25" s="55" t="s">
        <v>80</v>
      </c>
      <c r="C25" s="17" t="s">
        <v>81</v>
      </c>
      <c r="D25" s="18" t="s">
        <v>82</v>
      </c>
      <c r="E25" s="17" t="s">
        <v>35</v>
      </c>
      <c r="F25" s="12">
        <f>(4*8+8.5*2+4+0.5*8+2*8+0.4*16+2*16)*4</f>
        <v>445.6</v>
      </c>
      <c r="G25" s="12"/>
      <c r="H25" s="19"/>
      <c r="I25" s="40"/>
    </row>
    <row r="26" ht="39" customHeight="1" spans="1:8">
      <c r="A26" s="11">
        <v>19</v>
      </c>
      <c r="B26" s="11"/>
      <c r="C26" s="17" t="s">
        <v>83</v>
      </c>
      <c r="D26" s="24" t="s">
        <v>84</v>
      </c>
      <c r="E26" s="11" t="s">
        <v>35</v>
      </c>
      <c r="F26" s="12">
        <f>((4*8+8.5*2+4+0.5*8+2*8+0.4*16+2*16)*3)+(4*6*2+4*4*14)</f>
        <v>606.2</v>
      </c>
      <c r="G26" s="12"/>
      <c r="H26" s="19"/>
    </row>
    <row r="27" ht="52.5" spans="1:8">
      <c r="A27" s="11">
        <v>20</v>
      </c>
      <c r="B27" s="55" t="s">
        <v>85</v>
      </c>
      <c r="C27" s="25" t="s">
        <v>86</v>
      </c>
      <c r="D27" s="24" t="s">
        <v>87</v>
      </c>
      <c r="E27" s="25" t="s">
        <v>35</v>
      </c>
      <c r="F27" s="12">
        <f>4*8+8.5*2+4+0.5*8+2*8+0.4*16+2*16</f>
        <v>111.4</v>
      </c>
      <c r="G27" s="12"/>
      <c r="H27" s="19"/>
    </row>
    <row r="28" ht="52.5" spans="1:8">
      <c r="A28" s="11">
        <v>21</v>
      </c>
      <c r="B28" s="56" t="s">
        <v>85</v>
      </c>
      <c r="C28" s="27" t="s">
        <v>88</v>
      </c>
      <c r="D28" s="28" t="s">
        <v>87</v>
      </c>
      <c r="E28" s="26" t="s">
        <v>35</v>
      </c>
      <c r="F28" s="21">
        <f>F27</f>
        <v>111.4</v>
      </c>
      <c r="G28" s="12"/>
      <c r="H28" s="19"/>
    </row>
    <row r="29" ht="31.5" spans="1:8">
      <c r="A29" s="11">
        <v>22</v>
      </c>
      <c r="B29" s="11"/>
      <c r="C29" s="17" t="s">
        <v>89</v>
      </c>
      <c r="D29" s="18" t="s">
        <v>90</v>
      </c>
      <c r="E29" s="11" t="s">
        <v>45</v>
      </c>
      <c r="F29" s="12">
        <f>16*2+1</f>
        <v>33</v>
      </c>
      <c r="G29" s="12"/>
      <c r="H29" s="19"/>
    </row>
    <row r="30" ht="63" spans="1:8">
      <c r="A30" s="11">
        <v>23</v>
      </c>
      <c r="B30" s="55" t="s">
        <v>91</v>
      </c>
      <c r="C30" s="17" t="s">
        <v>92</v>
      </c>
      <c r="D30" s="18" t="s">
        <v>93</v>
      </c>
      <c r="E30" s="11" t="s">
        <v>45</v>
      </c>
      <c r="F30" s="12">
        <f>8*2+1</f>
        <v>17</v>
      </c>
      <c r="G30" s="12"/>
      <c r="H30" s="19"/>
    </row>
    <row r="31" ht="13.5" customHeight="1" spans="1:8">
      <c r="A31" s="14"/>
      <c r="B31" s="14"/>
      <c r="C31" s="22" t="s">
        <v>94</v>
      </c>
      <c r="D31" s="29"/>
      <c r="E31" s="29"/>
      <c r="F31" s="30"/>
      <c r="G31" s="30"/>
      <c r="H31" s="31"/>
    </row>
    <row r="32" ht="31.5" spans="1:8">
      <c r="A32" s="11">
        <v>24</v>
      </c>
      <c r="B32" s="11"/>
      <c r="C32" s="11" t="s">
        <v>95</v>
      </c>
      <c r="D32" s="32" t="s">
        <v>96</v>
      </c>
      <c r="E32" s="11" t="s">
        <v>48</v>
      </c>
      <c r="F32" s="12">
        <v>1</v>
      </c>
      <c r="G32" s="12"/>
      <c r="H32" s="19"/>
    </row>
    <row r="33" ht="21" spans="1:8">
      <c r="A33" s="11">
        <v>25</v>
      </c>
      <c r="B33" s="11"/>
      <c r="C33" s="17" t="s">
        <v>97</v>
      </c>
      <c r="D33" s="32" t="s">
        <v>98</v>
      </c>
      <c r="E33" s="11" t="s">
        <v>48</v>
      </c>
      <c r="F33" s="12">
        <v>1</v>
      </c>
      <c r="G33" s="12"/>
      <c r="H33" s="19"/>
    </row>
    <row r="34" ht="13.5" customHeight="1" spans="1:8">
      <c r="A34" s="33"/>
      <c r="B34" s="33"/>
      <c r="C34" s="33" t="s">
        <v>16</v>
      </c>
      <c r="D34" s="33"/>
      <c r="E34" s="33"/>
      <c r="F34" s="34"/>
      <c r="G34" s="33"/>
      <c r="H34" s="33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abSelected="1" zoomScale="130" zoomScaleNormal="130" workbookViewId="0">
      <pane ySplit="2" topLeftCell="A3" activePane="bottomLeft" state="frozen"/>
      <selection/>
      <selection pane="bottomLeft" activeCell="E6" sqref="E6"/>
    </sheetView>
  </sheetViews>
  <sheetFormatPr defaultColWidth="8" defaultRowHeight="10.5" outlineLevelCol="7"/>
  <cols>
    <col min="1" max="1" width="4.25" style="3" customWidth="1"/>
    <col min="2" max="2" width="10.75" style="3" customWidth="1"/>
    <col min="3" max="3" width="17.875" style="3" customWidth="1"/>
    <col min="4" max="4" width="23.25" style="3" customWidth="1"/>
    <col min="5" max="5" width="6.5" style="3" customWidth="1"/>
    <col min="6" max="6" width="7.875" style="4" customWidth="1"/>
    <col min="7" max="8" width="8" style="5"/>
    <col min="9" max="16384" width="8" style="6"/>
  </cols>
  <sheetData>
    <row r="1" s="1" customFormat="1" ht="20.25" spans="1:8">
      <c r="A1" s="7" t="s">
        <v>99</v>
      </c>
      <c r="B1" s="8"/>
      <c r="C1" s="8"/>
      <c r="D1" s="8"/>
      <c r="E1" s="8"/>
      <c r="F1" s="9"/>
      <c r="G1" s="10"/>
      <c r="H1" s="10"/>
    </row>
    <row r="2" ht="19.15" customHeight="1" spans="1:8">
      <c r="A2" s="11" t="s">
        <v>1</v>
      </c>
      <c r="B2" s="11"/>
      <c r="C2" s="11" t="s">
        <v>25</v>
      </c>
      <c r="D2" s="11" t="s">
        <v>3</v>
      </c>
      <c r="E2" s="11" t="s">
        <v>4</v>
      </c>
      <c r="F2" s="12" t="s">
        <v>5</v>
      </c>
      <c r="G2" s="13" t="s">
        <v>6</v>
      </c>
      <c r="H2" s="13" t="s">
        <v>26</v>
      </c>
    </row>
    <row r="3" s="2" customFormat="1" spans="1:8">
      <c r="A3" s="14"/>
      <c r="B3" s="14" t="s">
        <v>27</v>
      </c>
      <c r="C3" s="14" t="s">
        <v>8</v>
      </c>
      <c r="D3" s="14"/>
      <c r="E3" s="14"/>
      <c r="F3" s="15"/>
      <c r="G3" s="16"/>
      <c r="H3" s="16"/>
    </row>
    <row r="4" ht="52.5" spans="1:8">
      <c r="A4" s="11">
        <v>1</v>
      </c>
      <c r="B4" s="55" t="s">
        <v>28</v>
      </c>
      <c r="C4" s="17" t="s">
        <v>29</v>
      </c>
      <c r="D4" s="18" t="s">
        <v>30</v>
      </c>
      <c r="E4" s="11" t="s">
        <v>31</v>
      </c>
      <c r="F4" s="12">
        <v>102</v>
      </c>
      <c r="G4" s="19"/>
      <c r="H4" s="19"/>
    </row>
    <row r="5" ht="31.5" spans="1:8">
      <c r="A5" s="11">
        <v>2</v>
      </c>
      <c r="B5" s="55" t="s">
        <v>32</v>
      </c>
      <c r="C5" s="11" t="s">
        <v>33</v>
      </c>
      <c r="D5" s="18" t="s">
        <v>34</v>
      </c>
      <c r="E5" s="11" t="s">
        <v>35</v>
      </c>
      <c r="F5" s="12">
        <f>46.7-1.4*2</f>
        <v>43.9</v>
      </c>
      <c r="G5" s="19"/>
      <c r="H5" s="19"/>
    </row>
    <row r="6" ht="52.5" spans="1:8">
      <c r="A6" s="11">
        <v>3</v>
      </c>
      <c r="B6" s="55" t="s">
        <v>36</v>
      </c>
      <c r="C6" s="11" t="s">
        <v>37</v>
      </c>
      <c r="D6" s="18" t="s">
        <v>38</v>
      </c>
      <c r="E6" s="11" t="s">
        <v>31</v>
      </c>
      <c r="F6" s="12">
        <f>(46.55*2.8)-(3.5*2*2+2*2)-(1.4*2.2*2)</f>
        <v>106.18</v>
      </c>
      <c r="G6" s="19"/>
      <c r="H6" s="19"/>
    </row>
    <row r="7" ht="42" spans="1:8">
      <c r="A7" s="11">
        <v>4</v>
      </c>
      <c r="B7" s="55" t="s">
        <v>39</v>
      </c>
      <c r="C7" s="11" t="s">
        <v>40</v>
      </c>
      <c r="D7" s="18" t="s">
        <v>41</v>
      </c>
      <c r="E7" s="11" t="s">
        <v>42</v>
      </c>
      <c r="F7" s="12">
        <v>1</v>
      </c>
      <c r="G7" s="19"/>
      <c r="H7" s="19"/>
    </row>
    <row r="8" ht="42" spans="1:8">
      <c r="A8" s="11">
        <v>5</v>
      </c>
      <c r="B8" s="11"/>
      <c r="C8" s="11" t="s">
        <v>43</v>
      </c>
      <c r="D8" s="20" t="s">
        <v>44</v>
      </c>
      <c r="E8" s="11" t="s">
        <v>45</v>
      </c>
      <c r="F8" s="21">
        <f>18*2</f>
        <v>36</v>
      </c>
      <c r="G8" s="19"/>
      <c r="H8" s="19"/>
    </row>
    <row r="9" ht="52.5" spans="1:8">
      <c r="A9" s="11">
        <v>6</v>
      </c>
      <c r="B9" s="11"/>
      <c r="C9" s="11" t="s">
        <v>46</v>
      </c>
      <c r="D9" s="20" t="s">
        <v>47</v>
      </c>
      <c r="E9" s="11" t="s">
        <v>48</v>
      </c>
      <c r="F9" s="21">
        <v>1</v>
      </c>
      <c r="G9" s="19"/>
      <c r="H9" s="19"/>
    </row>
    <row r="10" ht="42" spans="1:8">
      <c r="A10" s="11">
        <v>7</v>
      </c>
      <c r="B10" s="11"/>
      <c r="C10" s="11" t="s">
        <v>49</v>
      </c>
      <c r="D10" s="20" t="s">
        <v>50</v>
      </c>
      <c r="E10" s="11" t="s">
        <v>45</v>
      </c>
      <c r="F10" s="21">
        <f>2*9</f>
        <v>18</v>
      </c>
      <c r="G10" s="19"/>
      <c r="H10" s="19"/>
    </row>
    <row r="11" ht="52.5" spans="1:8">
      <c r="A11" s="11">
        <v>8</v>
      </c>
      <c r="B11" s="11"/>
      <c r="C11" s="17" t="s">
        <v>51</v>
      </c>
      <c r="D11" s="18" t="s">
        <v>52</v>
      </c>
      <c r="E11" s="11" t="s">
        <v>35</v>
      </c>
      <c r="F11" s="12">
        <f>F27+1</f>
        <v>128.4</v>
      </c>
      <c r="G11" s="19"/>
      <c r="H11" s="19"/>
    </row>
    <row r="12" s="2" customFormat="1" spans="1:8">
      <c r="A12" s="14"/>
      <c r="B12" s="14"/>
      <c r="C12" s="22" t="s">
        <v>53</v>
      </c>
      <c r="D12" s="14"/>
      <c r="E12" s="14"/>
      <c r="F12" s="15"/>
      <c r="G12" s="16"/>
      <c r="H12" s="16"/>
    </row>
    <row r="13" s="2" customFormat="1" ht="63" spans="1:8">
      <c r="A13" s="11">
        <v>9</v>
      </c>
      <c r="B13" s="55" t="s">
        <v>54</v>
      </c>
      <c r="C13" s="17" t="s">
        <v>55</v>
      </c>
      <c r="D13" s="18" t="s">
        <v>56</v>
      </c>
      <c r="E13" s="11" t="s">
        <v>31</v>
      </c>
      <c r="F13" s="12">
        <f>F6+F16</f>
        <v>111.14</v>
      </c>
      <c r="G13" s="23"/>
      <c r="H13" s="23"/>
    </row>
    <row r="14" s="2" customFormat="1" spans="1:8">
      <c r="A14" s="14"/>
      <c r="B14" s="14"/>
      <c r="C14" s="14" t="s">
        <v>57</v>
      </c>
      <c r="D14" s="14"/>
      <c r="E14" s="14"/>
      <c r="F14" s="15"/>
      <c r="G14" s="16"/>
      <c r="H14" s="16"/>
    </row>
    <row r="15" s="2" customFormat="1" ht="31.5" spans="1:8">
      <c r="A15" s="11">
        <v>10</v>
      </c>
      <c r="B15" s="55" t="s">
        <v>58</v>
      </c>
      <c r="C15" s="11" t="s">
        <v>59</v>
      </c>
      <c r="D15" s="18" t="s">
        <v>60</v>
      </c>
      <c r="E15" s="11" t="s">
        <v>31</v>
      </c>
      <c r="F15" s="12">
        <f>F7</f>
        <v>1</v>
      </c>
      <c r="G15" s="23"/>
      <c r="H15" s="23"/>
    </row>
    <row r="16" s="2" customFormat="1" ht="21" spans="1:8">
      <c r="A16" s="11">
        <v>11</v>
      </c>
      <c r="B16" s="11"/>
      <c r="C16" s="11" t="s">
        <v>61</v>
      </c>
      <c r="D16" s="18" t="s">
        <v>62</v>
      </c>
      <c r="E16" s="11" t="s">
        <v>31</v>
      </c>
      <c r="F16" s="12">
        <f>((0.5+0.5+0.24)*2)*2</f>
        <v>4.96</v>
      </c>
      <c r="G16" s="23"/>
      <c r="H16" s="23"/>
    </row>
    <row r="17" s="2" customFormat="1" spans="1:8">
      <c r="A17" s="14"/>
      <c r="B17" s="14"/>
      <c r="C17" s="22" t="s">
        <v>63</v>
      </c>
      <c r="D17" s="14"/>
      <c r="E17" s="14"/>
      <c r="F17" s="15"/>
      <c r="G17" s="16"/>
      <c r="H17" s="16"/>
    </row>
    <row r="18" ht="21" spans="1:8">
      <c r="A18" s="11">
        <v>12</v>
      </c>
      <c r="B18" s="11"/>
      <c r="C18" s="17" t="s">
        <v>64</v>
      </c>
      <c r="D18" s="18" t="s">
        <v>65</v>
      </c>
      <c r="E18" s="11" t="s">
        <v>35</v>
      </c>
      <c r="F18" s="12">
        <f>F5</f>
        <v>43.9</v>
      </c>
      <c r="G18" s="19"/>
      <c r="H18" s="19"/>
    </row>
    <row r="19" ht="52.5" spans="1:8">
      <c r="A19" s="11">
        <v>13</v>
      </c>
      <c r="B19" s="55" t="s">
        <v>66</v>
      </c>
      <c r="C19" s="17" t="s">
        <v>67</v>
      </c>
      <c r="D19" s="18" t="s">
        <v>68</v>
      </c>
      <c r="E19" s="11" t="s">
        <v>31</v>
      </c>
      <c r="F19" s="12">
        <f>F4</f>
        <v>102</v>
      </c>
      <c r="G19" s="19"/>
      <c r="H19" s="19"/>
    </row>
    <row r="20" s="2" customFormat="1" spans="1:8">
      <c r="A20" s="14"/>
      <c r="B20" s="14"/>
      <c r="C20" s="14" t="s">
        <v>69</v>
      </c>
      <c r="D20" s="14"/>
      <c r="E20" s="14"/>
      <c r="F20" s="15"/>
      <c r="G20" s="16"/>
      <c r="H20" s="16"/>
    </row>
    <row r="21" ht="42" spans="1:8">
      <c r="A21" s="11">
        <v>14</v>
      </c>
      <c r="B21" s="11"/>
      <c r="C21" s="11" t="s">
        <v>70</v>
      </c>
      <c r="D21" s="18" t="s">
        <v>71</v>
      </c>
      <c r="E21" s="11" t="s">
        <v>45</v>
      </c>
      <c r="F21" s="12">
        <f>2*9</f>
        <v>18</v>
      </c>
      <c r="G21" s="19"/>
      <c r="H21" s="19"/>
    </row>
    <row r="22" ht="31.5" spans="1:8">
      <c r="A22" s="11">
        <v>15</v>
      </c>
      <c r="B22" s="55" t="s">
        <v>72</v>
      </c>
      <c r="C22" s="17" t="s">
        <v>73</v>
      </c>
      <c r="D22" s="24" t="s">
        <v>74</v>
      </c>
      <c r="E22" s="11" t="s">
        <v>45</v>
      </c>
      <c r="F22" s="12">
        <f>2*9</f>
        <v>18</v>
      </c>
      <c r="G22" s="19"/>
      <c r="H22" s="19"/>
    </row>
    <row r="23" ht="32.1" customHeight="1" spans="1:8">
      <c r="A23" s="11">
        <v>16</v>
      </c>
      <c r="B23" s="11"/>
      <c r="C23" s="17" t="s">
        <v>75</v>
      </c>
      <c r="D23" s="18" t="s">
        <v>76</v>
      </c>
      <c r="E23" s="11" t="s">
        <v>45</v>
      </c>
      <c r="F23" s="12">
        <v>19</v>
      </c>
      <c r="G23" s="19"/>
      <c r="H23" s="19"/>
    </row>
    <row r="24" ht="34.15" customHeight="1" spans="1:8">
      <c r="A24" s="11">
        <v>17</v>
      </c>
      <c r="B24" s="55" t="s">
        <v>77</v>
      </c>
      <c r="C24" s="17" t="s">
        <v>78</v>
      </c>
      <c r="D24" s="18" t="s">
        <v>79</v>
      </c>
      <c r="E24" s="11" t="s">
        <v>45</v>
      </c>
      <c r="F24" s="12">
        <f>18*3</f>
        <v>54</v>
      </c>
      <c r="G24" s="19"/>
      <c r="H24" s="19"/>
    </row>
    <row r="25" ht="48" customHeight="1" spans="1:8">
      <c r="A25" s="11">
        <v>18</v>
      </c>
      <c r="B25" s="55" t="s">
        <v>80</v>
      </c>
      <c r="C25" s="17" t="s">
        <v>81</v>
      </c>
      <c r="D25" s="18" t="s">
        <v>82</v>
      </c>
      <c r="E25" s="17" t="s">
        <v>35</v>
      </c>
      <c r="F25" s="12">
        <f>(71+1.8*9+0.4*18+1.5*18)*4</f>
        <v>485.6</v>
      </c>
      <c r="G25" s="19"/>
      <c r="H25" s="19"/>
    </row>
    <row r="26" ht="39" customHeight="1" spans="1:8">
      <c r="A26" s="11">
        <v>19</v>
      </c>
      <c r="B26" s="11"/>
      <c r="C26" s="17" t="s">
        <v>83</v>
      </c>
      <c r="D26" s="24" t="s">
        <v>84</v>
      </c>
      <c r="E26" s="11" t="s">
        <v>35</v>
      </c>
      <c r="F26" s="12">
        <f>((71+1.8*9+0.4*18+1.5*18)*3)+(3.5*6*2+3.5*4*16+1.9*3)</f>
        <v>635.9</v>
      </c>
      <c r="G26" s="19"/>
      <c r="H26" s="19"/>
    </row>
    <row r="27" ht="52.5" spans="1:8">
      <c r="A27" s="11">
        <v>20</v>
      </c>
      <c r="B27" s="55" t="s">
        <v>85</v>
      </c>
      <c r="C27" s="25" t="s">
        <v>86</v>
      </c>
      <c r="D27" s="24" t="s">
        <v>87</v>
      </c>
      <c r="E27" s="25" t="s">
        <v>35</v>
      </c>
      <c r="F27" s="12">
        <f>71+1.8*9+0.4*18+1.5*18+6</f>
        <v>127.4</v>
      </c>
      <c r="G27" s="19"/>
      <c r="H27" s="19"/>
    </row>
    <row r="28" ht="52.5" spans="1:8">
      <c r="A28" s="11">
        <v>21</v>
      </c>
      <c r="B28" s="56" t="s">
        <v>85</v>
      </c>
      <c r="C28" s="27" t="s">
        <v>88</v>
      </c>
      <c r="D28" s="28" t="s">
        <v>87</v>
      </c>
      <c r="E28" s="26" t="s">
        <v>35</v>
      </c>
      <c r="F28" s="21">
        <f>F27</f>
        <v>127.4</v>
      </c>
      <c r="G28" s="19"/>
      <c r="H28" s="19"/>
    </row>
    <row r="29" ht="31.5" spans="1:8">
      <c r="A29" s="11">
        <v>22</v>
      </c>
      <c r="B29" s="11"/>
      <c r="C29" s="17" t="s">
        <v>89</v>
      </c>
      <c r="D29" s="18" t="s">
        <v>90</v>
      </c>
      <c r="E29" s="11" t="s">
        <v>45</v>
      </c>
      <c r="F29" s="12">
        <f>18*2+1</f>
        <v>37</v>
      </c>
      <c r="G29" s="19"/>
      <c r="H29" s="19"/>
    </row>
    <row r="30" ht="21" spans="1:8">
      <c r="A30" s="11">
        <v>23</v>
      </c>
      <c r="B30" s="11"/>
      <c r="C30" s="17" t="s">
        <v>100</v>
      </c>
      <c r="D30" s="18" t="s">
        <v>101</v>
      </c>
      <c r="E30" s="11" t="s">
        <v>35</v>
      </c>
      <c r="F30" s="12">
        <v>10</v>
      </c>
      <c r="G30" s="19"/>
      <c r="H30" s="19"/>
    </row>
    <row r="31" ht="42" spans="1:8">
      <c r="A31" s="11">
        <v>24</v>
      </c>
      <c r="B31" s="55" t="s">
        <v>102</v>
      </c>
      <c r="C31" s="17" t="s">
        <v>103</v>
      </c>
      <c r="D31" s="18" t="s">
        <v>104</v>
      </c>
      <c r="E31" s="11" t="s">
        <v>35</v>
      </c>
      <c r="F31" s="12">
        <f>3*6</f>
        <v>18</v>
      </c>
      <c r="G31" s="19"/>
      <c r="H31" s="19"/>
    </row>
    <row r="32" ht="63" spans="1:8">
      <c r="A32" s="11">
        <v>25</v>
      </c>
      <c r="B32" s="55" t="s">
        <v>91</v>
      </c>
      <c r="C32" s="17" t="s">
        <v>92</v>
      </c>
      <c r="D32" s="18" t="s">
        <v>93</v>
      </c>
      <c r="E32" s="11" t="s">
        <v>45</v>
      </c>
      <c r="F32" s="12">
        <f>9*2+1</f>
        <v>19</v>
      </c>
      <c r="G32" s="19"/>
      <c r="H32" s="19"/>
    </row>
    <row r="33" spans="1:8">
      <c r="A33" s="14"/>
      <c r="B33" s="14"/>
      <c r="C33" s="22" t="s">
        <v>94</v>
      </c>
      <c r="D33" s="29"/>
      <c r="E33" s="29"/>
      <c r="F33" s="30"/>
      <c r="G33" s="31"/>
      <c r="H33" s="31"/>
    </row>
    <row r="34" spans="1:8">
      <c r="A34" s="11">
        <v>28</v>
      </c>
      <c r="B34" s="11"/>
      <c r="C34" s="17" t="s">
        <v>105</v>
      </c>
      <c r="D34" s="32"/>
      <c r="E34" s="11" t="s">
        <v>45</v>
      </c>
      <c r="F34" s="12">
        <v>4</v>
      </c>
      <c r="G34" s="19"/>
      <c r="H34" s="19"/>
    </row>
    <row r="35" ht="42" spans="1:8">
      <c r="A35" s="11">
        <v>29</v>
      </c>
      <c r="B35" s="55" t="s">
        <v>106</v>
      </c>
      <c r="C35" s="11" t="s">
        <v>107</v>
      </c>
      <c r="D35" s="32" t="s">
        <v>108</v>
      </c>
      <c r="E35" s="11" t="s">
        <v>31</v>
      </c>
      <c r="F35" s="12">
        <v>8</v>
      </c>
      <c r="G35" s="19"/>
      <c r="H35" s="19"/>
    </row>
    <row r="36" ht="31.5" spans="1:8">
      <c r="A36" s="11">
        <v>30</v>
      </c>
      <c r="B36" s="11"/>
      <c r="C36" s="11" t="s">
        <v>95</v>
      </c>
      <c r="D36" s="32" t="s">
        <v>96</v>
      </c>
      <c r="E36" s="11" t="s">
        <v>48</v>
      </c>
      <c r="F36" s="12">
        <v>1</v>
      </c>
      <c r="G36" s="19"/>
      <c r="H36" s="19"/>
    </row>
    <row r="37" ht="21" spans="1:8">
      <c r="A37" s="11">
        <v>31</v>
      </c>
      <c r="B37" s="11"/>
      <c r="C37" s="17" t="s">
        <v>97</v>
      </c>
      <c r="D37" s="32" t="s">
        <v>98</v>
      </c>
      <c r="E37" s="11" t="s">
        <v>48</v>
      </c>
      <c r="F37" s="12">
        <v>1</v>
      </c>
      <c r="G37" s="19"/>
      <c r="H37" s="19"/>
    </row>
    <row r="38" ht="13.15" customHeight="1" spans="1:8">
      <c r="A38" s="33"/>
      <c r="B38" s="33"/>
      <c r="C38" s="33" t="s">
        <v>16</v>
      </c>
      <c r="D38" s="33"/>
      <c r="E38" s="33"/>
      <c r="F38" s="34"/>
      <c r="G38" s="34"/>
      <c r="H38" s="34"/>
    </row>
    <row r="42" spans="3:3">
      <c r="C42" s="35"/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方案一</vt:lpstr>
      <vt:lpstr>总价</vt:lpstr>
      <vt:lpstr>206</vt:lpstr>
      <vt:lpstr>310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王雨秋</cp:lastModifiedBy>
  <dcterms:created xsi:type="dcterms:W3CDTF">2024-12-09T03:32:00Z</dcterms:created>
  <dcterms:modified xsi:type="dcterms:W3CDTF">2025-05-12T02:55:45Z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16E3015151864E37A70FCB24243E68BF_13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true</vt:bool>
  </property>
</Properties>
</file>